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HIV-Report - Ashoj, 064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<sst xmlns="http://schemas.openxmlformats.org/spreadsheetml/2006/main" count="48" uniqueCount="39">
  <si>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Male</t>
  </si>
  <si>
    <t>Female</t>
  </si>
  <si>
    <t>Total</t>
  </si>
  <si>
    <t>*</t>
  </si>
  <si>
    <t>**</t>
  </si>
  <si>
    <t xml:space="preserve"> Condition</t>
  </si>
  <si>
    <t xml:space="preserve"> HIV Positives (Including AIDS)</t>
  </si>
  <si>
    <t xml:space="preserve"> Sub-groups</t>
  </si>
  <si>
    <t xml:space="preserve"> Cumulative HIV infection by sub-group and sex</t>
  </si>
  <si>
    <t xml:space="preserve"> Total</t>
  </si>
  <si>
    <t>Children</t>
  </si>
  <si>
    <t>Teku, Kathmandu</t>
  </si>
  <si>
    <t>Ministry of Health and Population</t>
  </si>
  <si>
    <t>Cumulative HIV and AIDS Situation of Nepal</t>
  </si>
  <si>
    <t>Men having Sex with Men (MSM)</t>
  </si>
  <si>
    <t>National Centre for AIDS and STD Control</t>
  </si>
  <si>
    <t xml:space="preserve"> AIDS (Out of total HIV)</t>
  </si>
  <si>
    <t>Injecting Drug Use</t>
  </si>
  <si>
    <t>Housewives</t>
  </si>
  <si>
    <t>Sex Workers (SW)</t>
  </si>
  <si>
    <t xml:space="preserve"> Cumulative HIV infection by age group and sex</t>
  </si>
  <si>
    <t>Blood or Organ receipients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</si>
  <si>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</si>
  <si>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</si>
  <si>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</si>
  <si>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</si>
  <si>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</si>
  <si>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</si>
  <si>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</si>
  <si>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</si>
  <si>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</si>
  <si>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</si>
  <si>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>Clients of SWs/STD</t>
  </si>
  <si>
    <t>Sub-group NOT identified</t>
  </si>
  <si>
    <t xml:space="preserve">  ** Mode of Transmission - IDU or Sexual</t>
  </si>
  <si>
    <t>New death cases in Ashoj 2064:5</t>
  </si>
  <si>
    <t xml:space="preserve">  * Cumulative death: 446</t>
  </si>
  <si>
    <t>New Cases in Ashoj               (17 Oct. 07)</t>
  </si>
  <si>
    <r>
      <t xml:space="preserve">As of </t>
    </r>
    <r>
      <rPr>
        <b/>
        <sz val="10"/>
        <color indexed="10"/>
        <rFont val="Arial"/>
        <family val="0"/>
      </rPr>
      <t>30 Ashoj 2064 (17 Oct. 2007)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</si>
</sst>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i/>
      <sz val="10"/>
      <color indexed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7" fillId="2" borderId="10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0" fillId="2" borderId="2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85725</xdr:rowOff>
    </xdr:from>
    <xdr:to>
      <xdr:col>1</xdr:col>
      <xdr:colOff>990600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4.421875" style="38" customWidth="1"/>
    <col min="2" max="2" width="32.8515625" style="38" customWidth="1"/>
    <col min="3" max="4" width="10.8515625" style="38" customWidth="1"/>
    <col min="5" max="5" width="7.140625" style="38" customWidth="1"/>
    <col min="6" max="6" width="4.7109375" style="38" customWidth="1"/>
    <col min="7" max="7" width="13.140625" style="24" customWidth="1"/>
    <col min="8" max="16384" width="9.140625" style="38" customWidth="1"/>
  </cols>
  <sheetData>
    <row r="2" spans="2:6" ht="12.75">
      <c r="B2" s="1"/>
      <c r="C2" s="1"/>
      <c r="D2" s="1"/>
      <c r="E2" s="1"/>
      <c r="F2" s="1"/>
    </row>
    <row r="3" spans="2:7" ht="15.75">
      <c r="B3" s="44" t="s">
        <v>12</v>
      </c>
      <c r="C3" s="44"/>
      <c r="D3" s="44"/>
      <c r="E3" s="44"/>
      <c r="F3" s="44"/>
      <c r="G3" s="44"/>
    </row>
    <row r="4" spans="2:7" ht="15.75">
      <c r="B4" s="44" t="s">
        <v>15</v>
      </c>
      <c r="C4" s="44"/>
      <c r="D4" s="44"/>
      <c r="E4" s="44"/>
      <c r="F4" s="44"/>
      <c r="G4" s="44"/>
    </row>
    <row r="5" spans="2:7" ht="15">
      <c r="B5" s="45" t="s">
        <v>11</v>
      </c>
      <c r="C5" s="45"/>
      <c r="D5" s="45"/>
      <c r="E5" s="45"/>
      <c r="F5" s="45"/>
      <c r="G5" s="45"/>
    </row>
    <row r="6" spans="2:7" ht="12.75">
      <c r="B6" s="46" t="s">
        <v>13</v>
      </c>
      <c r="C6" s="46"/>
      <c r="D6" s="46"/>
      <c r="E6" s="46"/>
      <c r="F6" s="46"/>
      <c r="G6" s="46"/>
    </row>
    <row r="7" spans="2:7" ht="12.75">
      <c r="B7" s="43" t="s">
        <v>38</v>
      </c>
      <c r="C7" s="43"/>
      <c r="D7" s="43"/>
      <c r="E7" s="43"/>
      <c r="F7" s="43"/>
      <c r="G7" s="43"/>
    </row>
    <row r="8" spans="2:6" ht="13.5" customHeight="1" thickBot="1">
      <c r="B8" s="1"/>
      <c r="C8" s="1"/>
      <c r="D8" s="1"/>
      <c r="E8" s="1"/>
      <c r="F8" s="1"/>
    </row>
    <row r="9" spans="2:7" ht="34.5" thickTop="1">
      <c r="B9" s="2" t="s">
        <v>5</v>
      </c>
      <c r="C9" s="3" t="s">
        <v>0</v>
      </c>
      <c r="D9" s="3" t="s">
        <v>1</v>
      </c>
      <c r="E9" s="4" t="s">
        <v>2</v>
      </c>
      <c r="F9" s="4"/>
      <c r="G9" s="29" t="s">
        <v>37</v>
      </c>
    </row>
    <row r="10" spans="2:7" ht="13.5" thickBot="1">
      <c r="B10" s="5" t="s">
        <v>6</v>
      </c>
      <c r="C10" s="6">
        <f>SUM(6742+127+106+92)</f>
        <v>7067</v>
      </c>
      <c r="D10" s="32">
        <f>SUM(3014+66+63+50)</f>
        <v>3193</v>
      </c>
      <c r="E10" s="33">
        <f>SUM(C10+D10)</f>
        <v>10260</v>
      </c>
      <c r="F10" s="34"/>
      <c r="G10" s="25">
        <v>142</v>
      </c>
    </row>
    <row r="11" spans="2:7" ht="14.25" thickBot="1" thickTop="1">
      <c r="B11" s="7" t="s">
        <v>16</v>
      </c>
      <c r="C11" s="30">
        <f>SUM(1052+26+25+14)</f>
        <v>1117</v>
      </c>
      <c r="D11" s="35">
        <f>SUM(402+14+9+11)</f>
        <v>436</v>
      </c>
      <c r="E11" s="36">
        <f>SUM(C11+D11)</f>
        <v>1553</v>
      </c>
      <c r="F11" s="37" t="s">
        <v>3</v>
      </c>
      <c r="G11" s="31">
        <v>25</v>
      </c>
    </row>
    <row r="12" spans="2:7" ht="13.5" thickTop="1">
      <c r="B12" s="9"/>
      <c r="C12" s="10"/>
      <c r="D12" s="10"/>
      <c r="E12" s="11"/>
      <c r="F12" s="12"/>
      <c r="G12" s="27"/>
    </row>
    <row r="13" spans="2:6" ht="13.5" thickBot="1">
      <c r="B13" s="13" t="s">
        <v>8</v>
      </c>
      <c r="C13" s="1"/>
      <c r="D13" s="1"/>
      <c r="E13" s="1"/>
      <c r="F13" s="1"/>
    </row>
    <row r="14" spans="2:7" ht="34.5" customHeight="1" thickTop="1">
      <c r="B14" s="2" t="s">
        <v>7</v>
      </c>
      <c r="C14" s="3" t="s">
        <v>0</v>
      </c>
      <c r="D14" s="3" t="s">
        <v>1</v>
      </c>
      <c r="E14" s="4" t="s">
        <v>2</v>
      </c>
      <c r="F14" s="14"/>
      <c r="G14" s="29" t="s">
        <v>37</v>
      </c>
    </row>
    <row r="15" spans="2:7" ht="14.25" customHeight="1">
      <c r="B15" s="5" t="s">
        <v>19</v>
      </c>
      <c r="C15" s="39"/>
      <c r="D15" s="15">
        <f>SUM(684+4+8+6)</f>
        <v>702</v>
      </c>
      <c r="E15" s="16">
        <f>SUM(C15:D15)</f>
        <v>702</v>
      </c>
      <c r="F15" s="16"/>
      <c r="G15" s="28">
        <v>6</v>
      </c>
    </row>
    <row r="16" spans="2:7" ht="14.25" customHeight="1">
      <c r="B16" s="5" t="s">
        <v>32</v>
      </c>
      <c r="C16" s="15">
        <f>SUM(4445+67+59+58)</f>
        <v>4629</v>
      </c>
      <c r="D16" s="15">
        <v>104</v>
      </c>
      <c r="E16" s="16">
        <f aca="true" t="shared" si="0" ref="E16:E22">SUM(C16:D16)</f>
        <v>4733</v>
      </c>
      <c r="F16" s="16"/>
      <c r="G16" s="28">
        <v>58</v>
      </c>
    </row>
    <row r="17" spans="2:7" ht="14.25" customHeight="1">
      <c r="B17" s="5" t="s">
        <v>18</v>
      </c>
      <c r="C17" s="40"/>
      <c r="D17" s="15">
        <f>1996+50+52+36</f>
        <v>2134</v>
      </c>
      <c r="E17" s="16">
        <f t="shared" si="0"/>
        <v>2134</v>
      </c>
      <c r="F17" s="16"/>
      <c r="G17" s="28">
        <v>36</v>
      </c>
    </row>
    <row r="18" spans="2:7" ht="14.25" customHeight="1">
      <c r="B18" s="5" t="s">
        <v>21</v>
      </c>
      <c r="C18" s="15">
        <f>SUM(17+1)</f>
        <v>18</v>
      </c>
      <c r="D18" s="15">
        <f>SUM(6)</f>
        <v>6</v>
      </c>
      <c r="E18" s="16">
        <f t="shared" si="0"/>
        <v>24</v>
      </c>
      <c r="F18" s="16"/>
      <c r="G18" s="28">
        <v>0</v>
      </c>
    </row>
    <row r="19" spans="2:7" ht="14.25" customHeight="1">
      <c r="B19" s="5" t="s">
        <v>17</v>
      </c>
      <c r="C19" s="15">
        <f>1916+46+31+29</f>
        <v>2022</v>
      </c>
      <c r="D19" s="15">
        <f>34+1+1</f>
        <v>36</v>
      </c>
      <c r="E19" s="16">
        <f t="shared" si="0"/>
        <v>2058</v>
      </c>
      <c r="F19" s="16" t="s">
        <v>4</v>
      </c>
      <c r="G19" s="28">
        <v>30</v>
      </c>
    </row>
    <row r="20" spans="2:7" ht="14.25" customHeight="1">
      <c r="B20" s="5" t="s">
        <v>14</v>
      </c>
      <c r="C20" s="15">
        <f>20+4+6</f>
        <v>30</v>
      </c>
      <c r="D20" s="40"/>
      <c r="E20" s="16">
        <f t="shared" si="0"/>
        <v>30</v>
      </c>
      <c r="F20" s="16"/>
      <c r="G20" s="28">
        <v>0</v>
      </c>
    </row>
    <row r="21" spans="2:7" ht="14.25" customHeight="1">
      <c r="B21" s="5" t="s">
        <v>10</v>
      </c>
      <c r="C21" s="15">
        <f>SUM(294+10+9+5)</f>
        <v>318</v>
      </c>
      <c r="D21" s="15">
        <f>SUM(173+11+3+7)</f>
        <v>194</v>
      </c>
      <c r="E21" s="16">
        <f t="shared" si="0"/>
        <v>512</v>
      </c>
      <c r="F21" s="16"/>
      <c r="G21" s="28">
        <v>12</v>
      </c>
    </row>
    <row r="22" spans="2:7" ht="14.25" customHeight="1">
      <c r="B22" s="17" t="s">
        <v>33</v>
      </c>
      <c r="C22" s="15">
        <f>SUM(50)</f>
        <v>50</v>
      </c>
      <c r="D22" s="15">
        <f>SUM(17)</f>
        <v>17</v>
      </c>
      <c r="E22" s="16">
        <f t="shared" si="0"/>
        <v>67</v>
      </c>
      <c r="F22" s="16"/>
      <c r="G22" s="28">
        <v>0</v>
      </c>
    </row>
    <row r="23" spans="2:7" ht="14.25" customHeight="1" thickBot="1">
      <c r="B23" s="18" t="s">
        <v>2</v>
      </c>
      <c r="C23" s="8">
        <f>SUM(C15:C22)</f>
        <v>7067</v>
      </c>
      <c r="D23" s="8">
        <f>SUM(D15:D22)</f>
        <v>3193</v>
      </c>
      <c r="E23" s="19">
        <f>SUM(E15:E22)</f>
        <v>10260</v>
      </c>
      <c r="F23" s="19"/>
      <c r="G23" s="26">
        <f>SUM(G15:G22)</f>
        <v>142</v>
      </c>
    </row>
    <row r="24" spans="2:6" ht="14.25" customHeight="1" thickTop="1">
      <c r="B24" s="20" t="s">
        <v>34</v>
      </c>
      <c r="C24" s="1"/>
      <c r="D24" s="1"/>
      <c r="E24" s="1"/>
      <c r="F24" s="1"/>
    </row>
    <row r="25" spans="2:6" ht="10.5" customHeight="1">
      <c r="B25" s="20"/>
      <c r="C25" s="1"/>
      <c r="D25" s="1"/>
      <c r="E25" s="1"/>
      <c r="F25" s="1"/>
    </row>
    <row r="26" spans="2:6" ht="14.25" customHeight="1" thickBot="1">
      <c r="B26" s="13" t="s">
        <v>20</v>
      </c>
      <c r="C26" s="1"/>
      <c r="D26" s="1"/>
      <c r="E26" s="1"/>
      <c r="F26" s="1"/>
    </row>
    <row r="27" spans="2:7" ht="33.75" customHeight="1" thickTop="1">
      <c r="B27" s="2" t="s">
        <v>22</v>
      </c>
      <c r="C27" s="3" t="s">
        <v>0</v>
      </c>
      <c r="D27" s="3" t="s">
        <v>1</v>
      </c>
      <c r="E27" s="21" t="s">
        <v>2</v>
      </c>
      <c r="F27" s="14"/>
      <c r="G27" s="29" t="s">
        <v>37</v>
      </c>
    </row>
    <row r="28" spans="2:7" ht="14.25" customHeight="1">
      <c r="B28" s="22" t="s">
        <v>23</v>
      </c>
      <c r="C28" s="15">
        <f>122+3+3+2</f>
        <v>130</v>
      </c>
      <c r="D28" s="15">
        <f>66+3+1+2</f>
        <v>72</v>
      </c>
      <c r="E28" s="16">
        <f>SUM(C28:D28)</f>
        <v>202</v>
      </c>
      <c r="F28" s="16"/>
      <c r="G28" s="28">
        <v>4</v>
      </c>
    </row>
    <row r="29" spans="2:7" ht="14.25" customHeight="1">
      <c r="B29" s="22" t="s">
        <v>24</v>
      </c>
      <c r="C29" s="15">
        <f>141+7+6+1+2</f>
        <v>157</v>
      </c>
      <c r="D29" s="15">
        <f>83+8+2+4</f>
        <v>97</v>
      </c>
      <c r="E29" s="16">
        <f aca="true" t="shared" si="1" ref="E29:E36">SUM(C29:D29)</f>
        <v>254</v>
      </c>
      <c r="F29" s="16"/>
      <c r="G29" s="28">
        <v>7</v>
      </c>
    </row>
    <row r="30" spans="2:7" ht="14.25" customHeight="1">
      <c r="B30" s="23" t="s">
        <v>25</v>
      </c>
      <c r="C30" s="15">
        <v>44</v>
      </c>
      <c r="D30" s="15">
        <f>30+1</f>
        <v>31</v>
      </c>
      <c r="E30" s="16">
        <f t="shared" si="1"/>
        <v>75</v>
      </c>
      <c r="F30" s="16"/>
      <c r="G30" s="28">
        <v>1</v>
      </c>
    </row>
    <row r="31" spans="2:7" ht="14.25" customHeight="1">
      <c r="B31" s="22" t="s">
        <v>26</v>
      </c>
      <c r="C31" s="15">
        <f>216+1+1</f>
        <v>218</v>
      </c>
      <c r="D31" s="15">
        <f>222+3+2</f>
        <v>227</v>
      </c>
      <c r="E31" s="16">
        <f t="shared" si="1"/>
        <v>445</v>
      </c>
      <c r="F31" s="16"/>
      <c r="G31" s="28">
        <v>3</v>
      </c>
    </row>
    <row r="32" spans="2:7" ht="14.25" customHeight="1">
      <c r="B32" s="22" t="s">
        <v>27</v>
      </c>
      <c r="C32" s="15">
        <f>1011+1+7+11</f>
        <v>1030</v>
      </c>
      <c r="D32" s="15">
        <f>573+8+8+9</f>
        <v>598</v>
      </c>
      <c r="E32" s="16">
        <f t="shared" si="1"/>
        <v>1628</v>
      </c>
      <c r="F32" s="16"/>
      <c r="G32" s="28">
        <v>20</v>
      </c>
    </row>
    <row r="33" spans="2:7" ht="14.25" customHeight="1">
      <c r="B33" s="22" t="s">
        <v>28</v>
      </c>
      <c r="C33" s="15">
        <f>1598+28+19+29</f>
        <v>1674</v>
      </c>
      <c r="D33" s="15">
        <f>769+14+13+5</f>
        <v>801</v>
      </c>
      <c r="E33" s="16">
        <f t="shared" si="1"/>
        <v>2475</v>
      </c>
      <c r="F33" s="16"/>
      <c r="G33" s="28">
        <v>34</v>
      </c>
    </row>
    <row r="34" spans="2:7" ht="14.25" customHeight="1">
      <c r="B34" s="22" t="s">
        <v>29</v>
      </c>
      <c r="C34" s="15">
        <f>2745+63+52+29</f>
        <v>2889</v>
      </c>
      <c r="D34" s="15">
        <f>965+25+27+19</f>
        <v>1036</v>
      </c>
      <c r="E34" s="16">
        <f t="shared" si="1"/>
        <v>3925</v>
      </c>
      <c r="F34" s="16"/>
      <c r="G34" s="28">
        <v>48</v>
      </c>
    </row>
    <row r="35" spans="2:7" ht="14.25" customHeight="1">
      <c r="B35" s="22" t="s">
        <v>30</v>
      </c>
      <c r="C35" s="15">
        <f>715+21+17+9</f>
        <v>762</v>
      </c>
      <c r="D35" s="15">
        <f>257+6+7+7</f>
        <v>277</v>
      </c>
      <c r="E35" s="16">
        <f t="shared" si="1"/>
        <v>1039</v>
      </c>
      <c r="F35" s="16"/>
      <c r="G35" s="28">
        <v>16</v>
      </c>
    </row>
    <row r="36" spans="2:7" ht="14.25" customHeight="1">
      <c r="B36" s="22" t="s">
        <v>31</v>
      </c>
      <c r="C36" s="15">
        <f>150+3+2+8</f>
        <v>163</v>
      </c>
      <c r="D36" s="15">
        <f>49+2+2+1</f>
        <v>54</v>
      </c>
      <c r="E36" s="16">
        <f t="shared" si="1"/>
        <v>217</v>
      </c>
      <c r="F36" s="16"/>
      <c r="G36" s="28">
        <v>9</v>
      </c>
    </row>
    <row r="37" spans="2:7" ht="14.25" customHeight="1" thickBot="1">
      <c r="B37" s="18" t="s">
        <v>9</v>
      </c>
      <c r="C37" s="8">
        <f>SUM(C28:C36)</f>
        <v>7067</v>
      </c>
      <c r="D37" s="8">
        <f>SUM(D28:D36)</f>
        <v>3193</v>
      </c>
      <c r="E37" s="47">
        <f>SUM(E28:E36)</f>
        <v>10260</v>
      </c>
      <c r="F37" s="48"/>
      <c r="G37" s="26">
        <f>SUM(G28:G36)</f>
        <v>142</v>
      </c>
    </row>
    <row r="38" spans="2:6" ht="14.25" customHeight="1" thickTop="1">
      <c r="B38" s="1"/>
      <c r="C38" s="1"/>
      <c r="D38" s="1"/>
      <c r="E38" s="1"/>
      <c r="F38" s="1"/>
    </row>
    <row r="39" spans="2:7" ht="14.25" customHeight="1">
      <c r="B39" s="42" t="s">
        <v>36</v>
      </c>
      <c r="C39" s="42"/>
      <c r="D39" s="42"/>
      <c r="E39" s="42"/>
      <c r="F39" s="42"/>
      <c r="G39" s="42"/>
    </row>
    <row r="40" spans="2:7" ht="14.25" customHeight="1">
      <c r="B40" s="41" t="s">
        <v>35</v>
      </c>
      <c r="C40" s="41"/>
      <c r="D40" s="41"/>
      <c r="E40" s="41"/>
      <c r="F40" s="41"/>
      <c r="G40" s="41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 password="CFEB" sheet="1" objects="1" scenarios="1" formatCells="0" formatColumns="0" formatRows="0" insertColumns="0" insertRows="0" insertHyperlinks="0" deleteColumns="0" deleteRows="0"/>
  <mergeCells count="8">
    <mergeCell ref="B40:G40"/>
    <mergeCell ref="B39:G39"/>
    <mergeCell ref="B7:G7"/>
    <mergeCell ref="B3:G3"/>
    <mergeCell ref="B4:G4"/>
    <mergeCell ref="B5:G5"/>
    <mergeCell ref="B6:G6"/>
    <mergeCell ref="E37:F3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Bhim kumari </dc:creator>
  <cp:keywords/>
  <dc:description/>
  <cp:lastModifiedBy>Bhim kumari </cp:lastModifiedBy>
  <cp:lastPrinted>2007-11-08T08:49:22Z</cp:lastPrinted>
  <dcterms:created xsi:type="dcterms:W3CDTF">2007-09-09T07:15:38Z</dcterms:created>
  <dcterms:modified xsi:type="dcterms:W3CDTF">2007-11-08T08:51:00Z</dcterms:modified>
  <cp:category/>
  <cp:version/>
  <cp:contentType/>
  <cp:contentStatus/>
</cp:coreProperties>
</file>