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9155" windowHeight="7230"/>
  </bookViews>
  <sheets>
    <sheet name="Shrawan 070" sheetId="4" r:id="rId1"/>
    <sheet name="Sheet1" sheetId="1" r:id="rId2"/>
    <sheet name="Sheet2" sheetId="2" r:id="rId3"/>
    <sheet name="Sheet3" sheetId="3" r:id="rId4"/>
  </sheets>
  <definedNames>
    <definedName name="_xlnm.Print_Area" localSheetId="0">'Shrawan 070'!$A$1:$H$50</definedName>
  </definedNames>
  <calcPr calcId="125725"/>
</workbook>
</file>

<file path=xl/calcChain.xml><?xml version="1.0" encoding="utf-8"?>
<calcChain xmlns="http://schemas.openxmlformats.org/spreadsheetml/2006/main">
  <c r="H41" i="4"/>
  <c r="E41"/>
  <c r="C41"/>
  <c r="F41" s="1"/>
  <c r="F40"/>
  <c r="D40"/>
  <c r="C40"/>
  <c r="D39"/>
  <c r="C39"/>
  <c r="F39" s="1"/>
  <c r="D38"/>
  <c r="C38"/>
  <c r="F38" s="1"/>
  <c r="F37"/>
  <c r="E37"/>
  <c r="D37"/>
  <c r="C37"/>
  <c r="D36"/>
  <c r="C36"/>
  <c r="F36" s="1"/>
  <c r="F35"/>
  <c r="D35"/>
  <c r="C35"/>
  <c r="D34"/>
  <c r="C34"/>
  <c r="F34" s="1"/>
  <c r="D33"/>
  <c r="D41" s="1"/>
  <c r="C33"/>
  <c r="F32"/>
  <c r="D32"/>
  <c r="C32"/>
  <c r="H26"/>
  <c r="D26"/>
  <c r="F25"/>
  <c r="D25"/>
  <c r="C25"/>
  <c r="D24"/>
  <c r="C24"/>
  <c r="F24" s="1"/>
  <c r="F23"/>
  <c r="F22"/>
  <c r="D22"/>
  <c r="D21"/>
  <c r="C21"/>
  <c r="F21" s="1"/>
  <c r="C20"/>
  <c r="F20" s="1"/>
  <c r="F19"/>
  <c r="D19"/>
  <c r="F18"/>
  <c r="C18"/>
  <c r="C17"/>
  <c r="F17" s="1"/>
  <c r="E16"/>
  <c r="E26" s="1"/>
  <c r="C16"/>
  <c r="F16" s="1"/>
  <c r="F15"/>
  <c r="C15"/>
  <c r="F14"/>
  <c r="D14"/>
  <c r="E10"/>
  <c r="D10"/>
  <c r="C10"/>
  <c r="F10" s="1"/>
  <c r="C26" l="1"/>
  <c r="F26" s="1"/>
  <c r="F33"/>
</calcChain>
</file>

<file path=xl/sharedStrings.xml><?xml version="1.0" encoding="utf-8"?>
<sst xmlns="http://schemas.openxmlformats.org/spreadsheetml/2006/main" count="70" uniqueCount="59">
  <si>
    <t>EID Sites</t>
  </si>
  <si>
    <t>SACTS</t>
  </si>
  <si>
    <t>Umesh Kuikel</t>
  </si>
  <si>
    <t>NSARC</t>
  </si>
  <si>
    <t>Ripu</t>
  </si>
  <si>
    <t>NNSWA</t>
  </si>
  <si>
    <t>Devraj Badu</t>
  </si>
  <si>
    <t>Contact Person</t>
  </si>
  <si>
    <t>Contact Address</t>
  </si>
  <si>
    <t>Lok raj Paneru</t>
  </si>
  <si>
    <t>Seti Zonal Hospital</t>
  </si>
  <si>
    <t>Achham District Hospital</t>
  </si>
  <si>
    <t>Ministry of Health and Population</t>
  </si>
  <si>
    <t>National Centre for AIDS and STD Control</t>
  </si>
  <si>
    <t>Cumulative HIV and AIDS Situation of Nepal</t>
  </si>
  <si>
    <r>
      <t xml:space="preserve">As of Shrawan </t>
    </r>
    <r>
      <rPr>
        <b/>
        <sz val="10"/>
        <color indexed="10"/>
        <rFont val="Arial"/>
        <family val="2"/>
      </rPr>
      <t xml:space="preserve">2070 </t>
    </r>
  </si>
  <si>
    <t>Total HIV infections reported</t>
  </si>
  <si>
    <t>Male</t>
  </si>
  <si>
    <t>Female</t>
  </si>
  <si>
    <t>TG</t>
  </si>
  <si>
    <t>Total</t>
  </si>
  <si>
    <t xml:space="preserve">Cases Reported in This Month                </t>
  </si>
  <si>
    <t xml:space="preserve"> Cumulative HIV infection by sub-group and sex</t>
  </si>
  <si>
    <t xml:space="preserve"> Sub-groups</t>
  </si>
  <si>
    <t>Sex Workers (SW)</t>
  </si>
  <si>
    <t>Injecting Drug Users</t>
  </si>
  <si>
    <t>*</t>
  </si>
  <si>
    <t>Men having Sex with Men (MSM)/TG</t>
  </si>
  <si>
    <t>Blood or Organ Recipients</t>
  </si>
  <si>
    <t>Clients of Sex Worker</t>
  </si>
  <si>
    <t>Housewives</t>
  </si>
  <si>
    <t>Male Partners</t>
  </si>
  <si>
    <t>**</t>
  </si>
  <si>
    <t>Migrant Workers</t>
  </si>
  <si>
    <t>Spouse of Migrant</t>
  </si>
  <si>
    <t>Prison Inmates</t>
  </si>
  <si>
    <t>Children</t>
  </si>
  <si>
    <t>Sub-group NOT identified</t>
  </si>
  <si>
    <t xml:space="preserve">  * Mode of Transmission – IDUs or Sexual</t>
  </si>
  <si>
    <t>** Male Partners of FSW/Female IDU/Female Migrant</t>
  </si>
  <si>
    <t xml:space="preserve"> Cumulative HIV infection by age group and sex</t>
  </si>
  <si>
    <t xml:space="preserve"> Age group (Years)</t>
  </si>
  <si>
    <t xml:space="preserve"> 0 - 4</t>
  </si>
  <si>
    <t xml:space="preserve"> 5 - 9</t>
  </si>
  <si>
    <t xml:space="preserve"> 10 - 14</t>
  </si>
  <si>
    <t xml:space="preserve"> 15 - 19</t>
  </si>
  <si>
    <t xml:space="preserve"> 20 - 24</t>
  </si>
  <si>
    <t xml:space="preserve"> 25 - 29</t>
  </si>
  <si>
    <t xml:space="preserve"> 30 - 39</t>
  </si>
  <si>
    <t xml:space="preserve"> 40 - 49</t>
  </si>
  <si>
    <t xml:space="preserve"> 50 - above</t>
  </si>
  <si>
    <t xml:space="preserve"> Total</t>
  </si>
  <si>
    <t>Source: NCASC, 2013 [as of Shrawan 2070]</t>
  </si>
  <si>
    <t>For more information contact at :</t>
  </si>
  <si>
    <t>SI Unit, NCASC, Teku, Kathmandu</t>
  </si>
  <si>
    <t>Tel : 01- 4261653</t>
  </si>
  <si>
    <t>Fax : 01- 4215149</t>
  </si>
  <si>
    <t>Email : data@ncasc.gov.np</t>
  </si>
  <si>
    <t>Web : www.ncasc.gov.np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</si>
</sst>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color indexed="10"/>
      <name val="Arial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8"/>
      <color indexed="10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b/>
      <i/>
      <sz val="9"/>
      <color indexed="18"/>
      <name val="Arial"/>
      <family val="2"/>
    </font>
    <font>
      <b/>
      <i/>
      <sz val="10"/>
      <name val="Arial"/>
      <family val="2"/>
    </font>
    <font>
      <b/>
      <u/>
      <sz val="11"/>
      <color indexed="10"/>
      <name val="Arial"/>
      <family val="2"/>
    </font>
    <font>
      <b/>
      <sz val="10"/>
      <color indexed="5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67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7" fillId="3" borderId="0" xfId="0" applyFont="1" applyFill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0" fillId="0" borderId="8" xfId="0" applyBorder="1"/>
    <xf numFmtId="164" fontId="6" fillId="3" borderId="9" xfId="1" applyNumberFormat="1" applyFont="1" applyFill="1" applyBorder="1" applyAlignment="1">
      <alignment horizontal="center"/>
    </xf>
    <xf numFmtId="164" fontId="6" fillId="3" borderId="10" xfId="1" applyNumberFormat="1" applyFont="1" applyFill="1" applyBorder="1" applyAlignment="1">
      <alignment horizontal="center"/>
    </xf>
    <xf numFmtId="0" fontId="6" fillId="3" borderId="11" xfId="0" applyFont="1" applyFill="1" applyBorder="1"/>
    <xf numFmtId="0" fontId="2" fillId="3" borderId="12" xfId="0" applyFont="1" applyFill="1" applyBorder="1" applyAlignment="1">
      <alignment horizontal="center"/>
    </xf>
    <xf numFmtId="0" fontId="7" fillId="3" borderId="0" xfId="0" applyFont="1" applyFill="1" applyBorder="1"/>
    <xf numFmtId="164" fontId="6" fillId="3" borderId="0" xfId="1" applyNumberFormat="1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6" fillId="3" borderId="0" xfId="0" applyFont="1" applyFill="1" applyAlignment="1">
      <alignment horizontal="left" vertical="center"/>
    </xf>
    <xf numFmtId="164" fontId="7" fillId="3" borderId="0" xfId="1" applyNumberFormat="1" applyFont="1" applyFill="1" applyAlignment="1">
      <alignment horizontal="center"/>
    </xf>
    <xf numFmtId="0" fontId="0" fillId="3" borderId="13" xfId="0" applyFill="1" applyBorder="1"/>
    <xf numFmtId="0" fontId="9" fillId="3" borderId="14" xfId="0" applyFont="1" applyFill="1" applyBorder="1" applyAlignment="1">
      <alignment horizontal="center" vertical="center"/>
    </xf>
    <xf numFmtId="164" fontId="9" fillId="3" borderId="4" xfId="1" applyNumberFormat="1" applyFont="1" applyFill="1" applyBorder="1" applyAlignment="1">
      <alignment horizontal="center" vertical="center"/>
    </xf>
    <xf numFmtId="164" fontId="9" fillId="3" borderId="15" xfId="1" applyNumberFormat="1" applyFont="1" applyFill="1" applyBorder="1" applyAlignment="1">
      <alignment horizontal="center" vertical="center"/>
    </xf>
    <xf numFmtId="0" fontId="7" fillId="3" borderId="15" xfId="0" applyFont="1" applyFill="1" applyBorder="1"/>
    <xf numFmtId="164" fontId="0" fillId="0" borderId="0" xfId="0" applyNumberFormat="1"/>
    <xf numFmtId="0" fontId="7" fillId="3" borderId="16" xfId="0" applyFont="1" applyFill="1" applyBorder="1" applyAlignment="1">
      <alignment horizontal="left"/>
    </xf>
    <xf numFmtId="164" fontId="7" fillId="3" borderId="17" xfId="1" applyNumberFormat="1" applyFont="1" applyFill="1" applyBorder="1" applyAlignment="1">
      <alignment horizontal="center"/>
    </xf>
    <xf numFmtId="0" fontId="6" fillId="3" borderId="16" xfId="0" applyFont="1" applyFill="1" applyBorder="1"/>
    <xf numFmtId="0" fontId="7" fillId="0" borderId="1" xfId="2" applyBorder="1" applyAlignment="1">
      <alignment horizontal="center" vertical="center"/>
    </xf>
    <xf numFmtId="0" fontId="0" fillId="3" borderId="16" xfId="0" applyFill="1" applyBorder="1" applyAlignment="1">
      <alignment horizontal="left"/>
    </xf>
    <xf numFmtId="0" fontId="0" fillId="0" borderId="16" xfId="0" applyBorder="1"/>
    <xf numFmtId="0" fontId="7" fillId="0" borderId="16" xfId="0" applyFont="1" applyFill="1" applyBorder="1" applyAlignment="1">
      <alignment horizontal="left"/>
    </xf>
    <xf numFmtId="0" fontId="6" fillId="3" borderId="18" xfId="0" applyFont="1" applyFill="1" applyBorder="1"/>
    <xf numFmtId="0" fontId="12" fillId="3" borderId="19" xfId="0" applyFont="1" applyFill="1" applyBorder="1"/>
    <xf numFmtId="0" fontId="6" fillId="3" borderId="20" xfId="0" applyFont="1" applyFill="1" applyBorder="1"/>
    <xf numFmtId="164" fontId="6" fillId="3" borderId="1" xfId="1" applyNumberFormat="1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3" fillId="3" borderId="6" xfId="0" applyFont="1" applyFill="1" applyBorder="1" applyAlignment="1">
      <alignment vertical="top" wrapText="1"/>
    </xf>
    <xf numFmtId="164" fontId="13" fillId="3" borderId="6" xfId="1" applyNumberFormat="1" applyFont="1" applyFill="1" applyBorder="1" applyAlignment="1">
      <alignment horizontal="center" vertical="top" wrapText="1"/>
    </xf>
    <xf numFmtId="164" fontId="13" fillId="3" borderId="0" xfId="1" applyNumberFormat="1" applyFont="1" applyFill="1" applyBorder="1" applyAlignment="1">
      <alignment horizontal="center" vertical="top" wrapText="1"/>
    </xf>
    <xf numFmtId="0" fontId="13" fillId="3" borderId="0" xfId="0" applyFont="1" applyFill="1" applyBorder="1" applyAlignment="1">
      <alignment vertical="top" wrapText="1"/>
    </xf>
    <xf numFmtId="0" fontId="13" fillId="3" borderId="6" xfId="0" applyFont="1" applyFill="1" applyBorder="1" applyAlignment="1">
      <alignment horizontal="center" vertical="top" wrapText="1"/>
    </xf>
    <xf numFmtId="0" fontId="13" fillId="3" borderId="0" xfId="0" applyFont="1" applyFill="1" applyAlignment="1">
      <alignment vertical="top"/>
    </xf>
    <xf numFmtId="164" fontId="13" fillId="3" borderId="0" xfId="1" applyNumberFormat="1" applyFont="1" applyFill="1" applyAlignment="1">
      <alignment horizontal="center" vertical="top" wrapText="1"/>
    </xf>
    <xf numFmtId="0" fontId="13" fillId="3" borderId="0" xfId="0" applyFont="1" applyFill="1" applyAlignment="1">
      <alignment vertical="top" wrapText="1"/>
    </xf>
    <xf numFmtId="0" fontId="13" fillId="3" borderId="0" xfId="0" applyFont="1" applyFill="1" applyAlignment="1">
      <alignment horizontal="center" vertical="top" wrapText="1"/>
    </xf>
    <xf numFmtId="0" fontId="9" fillId="3" borderId="22" xfId="0" applyFont="1" applyFill="1" applyBorder="1" applyAlignment="1">
      <alignment horizontal="left" vertical="center"/>
    </xf>
    <xf numFmtId="164" fontId="9" fillId="3" borderId="23" xfId="1" applyNumberFormat="1" applyFont="1" applyFill="1" applyBorder="1" applyAlignment="1">
      <alignment horizontal="center" vertical="center"/>
    </xf>
    <xf numFmtId="164" fontId="9" fillId="3" borderId="0" xfId="1" applyNumberFormat="1" applyFont="1" applyFill="1" applyBorder="1" applyAlignment="1">
      <alignment horizontal="center" vertical="center"/>
    </xf>
    <xf numFmtId="1" fontId="7" fillId="3" borderId="19" xfId="0" applyNumberFormat="1" applyFont="1" applyFill="1" applyBorder="1"/>
    <xf numFmtId="0" fontId="0" fillId="3" borderId="24" xfId="0" applyFill="1" applyBorder="1" applyAlignment="1">
      <alignment horizontal="center"/>
    </xf>
    <xf numFmtId="0" fontId="2" fillId="0" borderId="9" xfId="0" applyFont="1" applyBorder="1"/>
    <xf numFmtId="0" fontId="6" fillId="3" borderId="21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left" wrapText="1"/>
    </xf>
    <xf numFmtId="0" fontId="0" fillId="3" borderId="0" xfId="0" applyFill="1" applyAlignment="1">
      <alignment horizontal="center"/>
    </xf>
    <xf numFmtId="0" fontId="15" fillId="3" borderId="0" xfId="0" applyFont="1" applyFill="1"/>
    <xf numFmtId="0" fontId="16" fillId="3" borderId="0" xfId="0" applyFont="1" applyFill="1"/>
    <xf numFmtId="0" fontId="16" fillId="3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Normal_Sheet1_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50"/>
  <sheetViews>
    <sheetView tabSelected="1" view="pageBreakPreview" zoomScale="60" zoomScaleNormal="100" workbookViewId="0">
      <selection activeCell="F10" sqref="F10"/>
    </sheetView>
  </sheetViews>
  <sheetFormatPr defaultRowHeight="15"/>
  <cols>
    <col min="2" max="2" width="45.42578125" bestFit="1" customWidth="1"/>
    <col min="3" max="3" width="10.5703125" bestFit="1" customWidth="1"/>
    <col min="4" max="4" width="10.42578125" bestFit="1" customWidth="1"/>
    <col min="5" max="5" width="9.28515625" bestFit="1" customWidth="1"/>
    <col min="6" max="6" width="11.140625" bestFit="1" customWidth="1"/>
    <col min="8" max="8" width="9.28515625" bestFit="1" customWidth="1"/>
  </cols>
  <sheetData>
    <row r="2" spans="1:9">
      <c r="B2" s="3"/>
      <c r="C2" s="4"/>
      <c r="D2" s="4"/>
      <c r="E2" s="4"/>
      <c r="F2" s="4"/>
      <c r="G2" s="3"/>
      <c r="H2" s="4"/>
    </row>
    <row r="3" spans="1:9" ht="15.75">
      <c r="B3" s="5" t="s">
        <v>12</v>
      </c>
      <c r="C3" s="5"/>
      <c r="D3" s="5"/>
      <c r="E3" s="5"/>
      <c r="F3" s="5"/>
      <c r="G3" s="5"/>
      <c r="H3" s="5"/>
    </row>
    <row r="4" spans="1:9" ht="15.75">
      <c r="B4" s="5" t="s">
        <v>13</v>
      </c>
      <c r="C4" s="5"/>
      <c r="D4" s="5"/>
      <c r="E4" s="5"/>
      <c r="F4" s="5"/>
      <c r="G4" s="5"/>
      <c r="H4" s="5"/>
    </row>
    <row r="5" spans="1:9">
      <c r="B5" s="6"/>
      <c r="C5" s="6"/>
      <c r="D5" s="6"/>
      <c r="E5" s="6"/>
      <c r="F5" s="6"/>
      <c r="G5" s="6"/>
      <c r="H5" s="6"/>
    </row>
    <row r="6" spans="1:9">
      <c r="B6" s="7" t="s">
        <v>14</v>
      </c>
      <c r="C6" s="7"/>
      <c r="D6" s="7"/>
      <c r="E6" s="7"/>
      <c r="F6" s="7"/>
      <c r="G6" s="7"/>
      <c r="H6" s="7"/>
    </row>
    <row r="7" spans="1:9">
      <c r="B7" s="8" t="s">
        <v>15</v>
      </c>
      <c r="C7" s="8"/>
      <c r="D7" s="8"/>
      <c r="E7" s="8"/>
      <c r="F7" s="8"/>
      <c r="G7" s="8"/>
      <c r="H7" s="8"/>
    </row>
    <row r="8" spans="1:9" ht="15.75" thickBot="1">
      <c r="B8" s="9"/>
      <c r="C8" s="10"/>
      <c r="D8" s="10"/>
      <c r="E8" s="11"/>
      <c r="F8" s="10"/>
      <c r="G8" s="9"/>
    </row>
    <row r="9" spans="1:9" ht="45.75" thickTop="1">
      <c r="B9" s="12" t="s">
        <v>16</v>
      </c>
      <c r="C9" s="13" t="s">
        <v>17</v>
      </c>
      <c r="D9" s="13" t="s">
        <v>18</v>
      </c>
      <c r="E9" s="14" t="s">
        <v>19</v>
      </c>
      <c r="F9" s="15" t="s">
        <v>20</v>
      </c>
      <c r="G9" s="15"/>
      <c r="H9" s="16" t="s">
        <v>21</v>
      </c>
    </row>
    <row r="10" spans="1:9" ht="15.75" thickBot="1">
      <c r="B10" s="17"/>
      <c r="C10" s="18">
        <f>14560+111</f>
        <v>14671</v>
      </c>
      <c r="D10" s="19">
        <f>8408+81</f>
        <v>8489</v>
      </c>
      <c r="E10" s="19">
        <f>26+1</f>
        <v>27</v>
      </c>
      <c r="F10" s="19">
        <f>C10+D10+E10</f>
        <v>23187</v>
      </c>
      <c r="G10" s="20"/>
      <c r="H10" s="21">
        <v>193</v>
      </c>
    </row>
    <row r="11" spans="1:9" ht="15.75" thickTop="1">
      <c r="B11" s="22"/>
      <c r="C11" s="23"/>
      <c r="D11" s="23"/>
      <c r="E11" s="23"/>
      <c r="F11" s="23"/>
      <c r="G11" s="24"/>
      <c r="H11" s="25"/>
    </row>
    <row r="12" spans="1:9" ht="15.75" thickBot="1">
      <c r="B12" s="26" t="s">
        <v>22</v>
      </c>
      <c r="C12" s="27"/>
      <c r="D12" s="27"/>
      <c r="E12" s="27"/>
      <c r="F12" s="27"/>
      <c r="G12" s="9"/>
    </row>
    <row r="13" spans="1:9" ht="45.75" thickTop="1">
      <c r="A13" s="28"/>
      <c r="B13" s="29" t="s">
        <v>23</v>
      </c>
      <c r="C13" s="30" t="s">
        <v>17</v>
      </c>
      <c r="D13" s="30" t="s">
        <v>18</v>
      </c>
      <c r="E13" s="30" t="s">
        <v>19</v>
      </c>
      <c r="F13" s="31" t="s">
        <v>20</v>
      </c>
      <c r="G13" s="32"/>
      <c r="H13" s="16" t="s">
        <v>21</v>
      </c>
      <c r="I13" s="33"/>
    </row>
    <row r="14" spans="1:9">
      <c r="A14" s="28"/>
      <c r="B14" s="34" t="s">
        <v>24</v>
      </c>
      <c r="C14" s="2">
        <v>68</v>
      </c>
      <c r="D14" s="2">
        <f>1083+6</f>
        <v>1089</v>
      </c>
      <c r="E14" s="2">
        <v>0</v>
      </c>
      <c r="F14" s="35">
        <f>C14+D14+E14</f>
        <v>1157</v>
      </c>
      <c r="G14" s="36"/>
      <c r="H14" s="37">
        <v>6</v>
      </c>
      <c r="I14" s="33"/>
    </row>
    <row r="15" spans="1:9">
      <c r="A15" s="28"/>
      <c r="B15" s="34" t="s">
        <v>25</v>
      </c>
      <c r="C15" s="2">
        <f>2866+3</f>
        <v>2869</v>
      </c>
      <c r="D15" s="2">
        <v>71</v>
      </c>
      <c r="E15" s="2">
        <v>6</v>
      </c>
      <c r="F15" s="35">
        <f t="shared" ref="F15:F26" si="0">C15+D15+E15</f>
        <v>2946</v>
      </c>
      <c r="G15" s="36" t="s">
        <v>26</v>
      </c>
      <c r="H15" s="37">
        <v>3</v>
      </c>
      <c r="I15" s="33"/>
    </row>
    <row r="16" spans="1:9">
      <c r="A16" s="28"/>
      <c r="B16" s="34" t="s">
        <v>27</v>
      </c>
      <c r="C16" s="2">
        <f>285+5</f>
        <v>290</v>
      </c>
      <c r="D16" s="2">
        <v>0</v>
      </c>
      <c r="E16" s="2">
        <f>17+1</f>
        <v>18</v>
      </c>
      <c r="F16" s="35">
        <f t="shared" si="0"/>
        <v>308</v>
      </c>
      <c r="G16" s="36"/>
      <c r="H16" s="37">
        <v>6</v>
      </c>
      <c r="I16" s="33"/>
    </row>
    <row r="17" spans="1:9">
      <c r="A17" s="28"/>
      <c r="B17" s="38" t="s">
        <v>28</v>
      </c>
      <c r="C17" s="2">
        <f>61+2</f>
        <v>63</v>
      </c>
      <c r="D17" s="2">
        <v>25</v>
      </c>
      <c r="E17" s="2">
        <v>0</v>
      </c>
      <c r="F17" s="35">
        <f t="shared" si="0"/>
        <v>88</v>
      </c>
      <c r="G17" s="36"/>
      <c r="H17" s="37">
        <v>2</v>
      </c>
      <c r="I17" s="33"/>
    </row>
    <row r="18" spans="1:9">
      <c r="A18" s="28"/>
      <c r="B18" s="34" t="s">
        <v>29</v>
      </c>
      <c r="C18" s="2">
        <f>8985+29</f>
        <v>9014</v>
      </c>
      <c r="D18" s="2">
        <v>141</v>
      </c>
      <c r="E18" s="2">
        <v>0</v>
      </c>
      <c r="F18" s="35">
        <f t="shared" si="0"/>
        <v>9155</v>
      </c>
      <c r="G18" s="36"/>
      <c r="H18" s="37">
        <v>29</v>
      </c>
      <c r="I18" s="33"/>
    </row>
    <row r="19" spans="1:9">
      <c r="A19" s="28"/>
      <c r="B19" s="34" t="s">
        <v>30</v>
      </c>
      <c r="C19" s="2">
        <v>0</v>
      </c>
      <c r="D19" s="2">
        <f>5662+36</f>
        <v>5698</v>
      </c>
      <c r="E19" s="2">
        <v>1</v>
      </c>
      <c r="F19" s="35">
        <f t="shared" si="0"/>
        <v>5699</v>
      </c>
      <c r="G19" s="36"/>
      <c r="H19" s="37">
        <v>36</v>
      </c>
      <c r="I19" s="33"/>
    </row>
    <row r="20" spans="1:9">
      <c r="A20" s="28"/>
      <c r="B20" s="34" t="s">
        <v>31</v>
      </c>
      <c r="C20" s="2">
        <f>125+2</f>
        <v>127</v>
      </c>
      <c r="D20" s="2">
        <v>0</v>
      </c>
      <c r="E20" s="2">
        <v>0</v>
      </c>
      <c r="F20" s="35">
        <f t="shared" si="0"/>
        <v>127</v>
      </c>
      <c r="G20" s="36" t="s">
        <v>32</v>
      </c>
      <c r="H20" s="37">
        <v>2</v>
      </c>
      <c r="I20" s="33"/>
    </row>
    <row r="21" spans="1:9">
      <c r="A21" s="28"/>
      <c r="B21" s="34" t="s">
        <v>33</v>
      </c>
      <c r="C21" s="2">
        <f>944+47</f>
        <v>991</v>
      </c>
      <c r="D21" s="2">
        <f>43+3</f>
        <v>46</v>
      </c>
      <c r="E21" s="2">
        <v>0</v>
      </c>
      <c r="F21" s="35">
        <f t="shared" si="0"/>
        <v>1037</v>
      </c>
      <c r="G21" s="36"/>
      <c r="H21" s="37">
        <v>50</v>
      </c>
      <c r="I21" s="33"/>
    </row>
    <row r="22" spans="1:9">
      <c r="A22" s="28"/>
      <c r="B22" s="34" t="s">
        <v>34</v>
      </c>
      <c r="C22" s="2">
        <v>35</v>
      </c>
      <c r="D22" s="2">
        <f>611+24</f>
        <v>635</v>
      </c>
      <c r="E22" s="2">
        <v>0</v>
      </c>
      <c r="F22" s="35">
        <f t="shared" si="0"/>
        <v>670</v>
      </c>
      <c r="G22" s="36"/>
      <c r="H22" s="37">
        <v>24</v>
      </c>
      <c r="I22" s="33"/>
    </row>
    <row r="23" spans="1:9">
      <c r="A23" s="28"/>
      <c r="B23" s="34" t="s">
        <v>35</v>
      </c>
      <c r="C23" s="2">
        <v>0</v>
      </c>
      <c r="D23" s="2">
        <v>0</v>
      </c>
      <c r="E23" s="2">
        <v>0</v>
      </c>
      <c r="F23" s="35">
        <f t="shared" si="0"/>
        <v>0</v>
      </c>
      <c r="G23" s="39"/>
      <c r="H23" s="37">
        <v>0</v>
      </c>
      <c r="I23" s="33"/>
    </row>
    <row r="24" spans="1:9">
      <c r="A24" s="28"/>
      <c r="B24" s="40" t="s">
        <v>36</v>
      </c>
      <c r="C24" s="2">
        <f>980+11</f>
        <v>991</v>
      </c>
      <c r="D24" s="2">
        <f>647+5</f>
        <v>652</v>
      </c>
      <c r="E24" s="2">
        <v>0</v>
      </c>
      <c r="F24" s="35">
        <f t="shared" si="0"/>
        <v>1643</v>
      </c>
      <c r="G24" s="41"/>
      <c r="H24" s="37">
        <v>16</v>
      </c>
      <c r="I24" s="33"/>
    </row>
    <row r="25" spans="1:9">
      <c r="B25" s="42" t="s">
        <v>37</v>
      </c>
      <c r="C25" s="2">
        <f>211+12</f>
        <v>223</v>
      </c>
      <c r="D25" s="2">
        <f>125+7</f>
        <v>132</v>
      </c>
      <c r="E25" s="2">
        <v>2</v>
      </c>
      <c r="F25" s="35">
        <f t="shared" si="0"/>
        <v>357</v>
      </c>
      <c r="G25" s="36"/>
      <c r="H25" s="37">
        <v>19</v>
      </c>
      <c r="I25" s="33"/>
    </row>
    <row r="26" spans="1:9" ht="15.75" thickBot="1">
      <c r="B26" s="43" t="s">
        <v>20</v>
      </c>
      <c r="C26" s="44">
        <f>SUM(C14:C25)</f>
        <v>14671</v>
      </c>
      <c r="D26" s="44">
        <f t="shared" ref="D26:E26" si="1">SUM(D14:D25)</f>
        <v>8489</v>
      </c>
      <c r="E26" s="44">
        <f t="shared" si="1"/>
        <v>27</v>
      </c>
      <c r="F26" s="35">
        <f t="shared" si="0"/>
        <v>23187</v>
      </c>
      <c r="G26" s="20"/>
      <c r="H26" s="45">
        <f>SUM(H14:H25)</f>
        <v>193</v>
      </c>
      <c r="I26" s="33"/>
    </row>
    <row r="27" spans="1:9" ht="15.75" thickTop="1">
      <c r="B27" s="46" t="s">
        <v>38</v>
      </c>
      <c r="C27" s="47"/>
      <c r="D27" s="48"/>
      <c r="E27" s="48"/>
      <c r="F27" s="48"/>
      <c r="G27" s="49"/>
      <c r="H27" s="50"/>
    </row>
    <row r="28" spans="1:9">
      <c r="B28" s="51" t="s">
        <v>39</v>
      </c>
      <c r="C28" s="52"/>
      <c r="D28" s="52"/>
      <c r="E28" s="52"/>
      <c r="F28" s="52"/>
      <c r="G28" s="53"/>
      <c r="H28" s="54"/>
    </row>
    <row r="29" spans="1:9">
      <c r="B29" s="51"/>
      <c r="C29" s="52"/>
      <c r="D29" s="52"/>
      <c r="E29" s="52"/>
      <c r="F29" s="52"/>
      <c r="G29" s="53"/>
      <c r="H29" s="54"/>
    </row>
    <row r="30" spans="1:9" ht="15.75" thickBot="1">
      <c r="B30" s="26" t="s">
        <v>40</v>
      </c>
      <c r="C30" s="27"/>
      <c r="D30" s="27"/>
      <c r="E30" s="27"/>
      <c r="F30" s="27"/>
      <c r="G30" s="9"/>
    </row>
    <row r="31" spans="1:9" ht="45.75" thickTop="1">
      <c r="B31" s="55" t="s">
        <v>41</v>
      </c>
      <c r="C31" s="30" t="s">
        <v>17</v>
      </c>
      <c r="D31" s="30" t="s">
        <v>18</v>
      </c>
      <c r="E31" s="56" t="s">
        <v>19</v>
      </c>
      <c r="F31" s="56" t="s">
        <v>20</v>
      </c>
      <c r="G31" s="32"/>
      <c r="H31" s="16" t="s">
        <v>21</v>
      </c>
      <c r="I31" s="57"/>
    </row>
    <row r="32" spans="1:9">
      <c r="B32" s="58" t="s">
        <v>42</v>
      </c>
      <c r="C32" s="2">
        <f>374+2</f>
        <v>376</v>
      </c>
      <c r="D32" s="2">
        <f>222</f>
        <v>222</v>
      </c>
      <c r="E32" s="2">
        <v>0</v>
      </c>
      <c r="F32" s="35">
        <f>C32+D32+E32</f>
        <v>598</v>
      </c>
      <c r="G32" s="36"/>
      <c r="H32" s="59">
        <v>2</v>
      </c>
      <c r="I32" s="33"/>
    </row>
    <row r="33" spans="2:9">
      <c r="B33" s="58" t="s">
        <v>43</v>
      </c>
      <c r="C33" s="2">
        <f>412+5</f>
        <v>417</v>
      </c>
      <c r="D33" s="2">
        <f>292+1</f>
        <v>293</v>
      </c>
      <c r="E33" s="2">
        <v>0</v>
      </c>
      <c r="F33" s="35">
        <f t="shared" ref="F33:F41" si="2">C33+D33+E33</f>
        <v>710</v>
      </c>
      <c r="G33" s="36"/>
      <c r="H33" s="59">
        <v>6</v>
      </c>
      <c r="I33" s="33"/>
    </row>
    <row r="34" spans="2:9">
      <c r="B34" s="58" t="s">
        <v>44</v>
      </c>
      <c r="C34" s="2">
        <f>188+6</f>
        <v>194</v>
      </c>
      <c r="D34" s="2">
        <f>130+4</f>
        <v>134</v>
      </c>
      <c r="E34" s="2">
        <v>0</v>
      </c>
      <c r="F34" s="35">
        <f t="shared" si="2"/>
        <v>328</v>
      </c>
      <c r="G34" s="36"/>
      <c r="H34" s="59">
        <v>10</v>
      </c>
      <c r="I34" s="33"/>
    </row>
    <row r="35" spans="2:9">
      <c r="B35" s="58" t="s">
        <v>45</v>
      </c>
      <c r="C35" s="2">
        <f>325+2</f>
        <v>327</v>
      </c>
      <c r="D35" s="2">
        <f>366+3</f>
        <v>369</v>
      </c>
      <c r="E35" s="2">
        <v>3</v>
      </c>
      <c r="F35" s="35">
        <f t="shared" si="2"/>
        <v>699</v>
      </c>
      <c r="G35" s="36"/>
      <c r="H35" s="59">
        <v>5</v>
      </c>
      <c r="I35" s="33"/>
    </row>
    <row r="36" spans="2:9">
      <c r="B36" s="58" t="s">
        <v>46</v>
      </c>
      <c r="C36" s="2">
        <f>1573+4</f>
        <v>1577</v>
      </c>
      <c r="D36" s="2">
        <f>1229+8</f>
        <v>1237</v>
      </c>
      <c r="E36" s="2">
        <v>4</v>
      </c>
      <c r="F36" s="35">
        <f t="shared" si="2"/>
        <v>2818</v>
      </c>
      <c r="G36" s="36"/>
      <c r="H36" s="59">
        <v>12</v>
      </c>
      <c r="I36" s="33"/>
    </row>
    <row r="37" spans="2:9">
      <c r="B37" s="58" t="s">
        <v>47</v>
      </c>
      <c r="C37" s="2">
        <f>2917+16</f>
        <v>2933</v>
      </c>
      <c r="D37" s="2">
        <f>1862+10</f>
        <v>1872</v>
      </c>
      <c r="E37" s="2">
        <f>4+1</f>
        <v>5</v>
      </c>
      <c r="F37" s="35">
        <f t="shared" si="2"/>
        <v>4810</v>
      </c>
      <c r="G37" s="36"/>
      <c r="H37" s="59">
        <v>27</v>
      </c>
      <c r="I37" s="33"/>
    </row>
    <row r="38" spans="2:9">
      <c r="B38" s="58" t="s">
        <v>48</v>
      </c>
      <c r="C38" s="2">
        <f>5840+41</f>
        <v>5881</v>
      </c>
      <c r="D38" s="2">
        <f>2983+30</f>
        <v>3013</v>
      </c>
      <c r="E38" s="2">
        <v>10</v>
      </c>
      <c r="F38" s="35">
        <f t="shared" si="2"/>
        <v>8904</v>
      </c>
      <c r="G38" s="36"/>
      <c r="H38" s="59">
        <v>71</v>
      </c>
      <c r="I38" s="33"/>
    </row>
    <row r="39" spans="2:9">
      <c r="B39" s="58" t="s">
        <v>49</v>
      </c>
      <c r="C39" s="2">
        <f>2244+24</f>
        <v>2268</v>
      </c>
      <c r="D39" s="2">
        <f>1026+19</f>
        <v>1045</v>
      </c>
      <c r="E39" s="2">
        <v>4</v>
      </c>
      <c r="F39" s="35">
        <f t="shared" si="2"/>
        <v>3317</v>
      </c>
      <c r="G39" s="36"/>
      <c r="H39" s="59">
        <v>43</v>
      </c>
      <c r="I39" s="33"/>
    </row>
    <row r="40" spans="2:9">
      <c r="B40" s="58" t="s">
        <v>50</v>
      </c>
      <c r="C40" s="2">
        <f>687+11</f>
        <v>698</v>
      </c>
      <c r="D40" s="2">
        <f>298+6</f>
        <v>304</v>
      </c>
      <c r="E40" s="2">
        <v>1</v>
      </c>
      <c r="F40" s="35">
        <f t="shared" si="2"/>
        <v>1003</v>
      </c>
      <c r="G40" s="36"/>
      <c r="H40" s="59">
        <v>17</v>
      </c>
      <c r="I40" s="33"/>
    </row>
    <row r="41" spans="2:9" ht="15.75" thickBot="1">
      <c r="B41" s="43" t="s">
        <v>51</v>
      </c>
      <c r="C41" s="18">
        <f>SUM(C32:C40)</f>
        <v>14671</v>
      </c>
      <c r="D41" s="18">
        <f>SUM(D32:D40)</f>
        <v>8489</v>
      </c>
      <c r="E41" s="60">
        <f>SUM(E32:E40)</f>
        <v>27</v>
      </c>
      <c r="F41" s="19">
        <f t="shared" si="2"/>
        <v>23187</v>
      </c>
      <c r="G41" s="20"/>
      <c r="H41" s="61">
        <f>SUM(H32:H40)</f>
        <v>193</v>
      </c>
      <c r="I41" s="33"/>
    </row>
    <row r="42" spans="2:9" ht="15.75" thickTop="1">
      <c r="B42" s="9"/>
      <c r="C42" s="10"/>
      <c r="D42" s="10"/>
      <c r="E42" s="10"/>
      <c r="F42" s="10"/>
      <c r="G42" s="9"/>
    </row>
    <row r="43" spans="2:9">
      <c r="B43" s="62" t="s">
        <v>52</v>
      </c>
      <c r="C43" s="62"/>
      <c r="D43" s="62"/>
      <c r="E43" s="62"/>
      <c r="F43" s="62"/>
      <c r="G43" s="62"/>
      <c r="H43" s="63"/>
    </row>
    <row r="44" spans="2:9">
      <c r="B44" s="64" t="s">
        <v>53</v>
      </c>
      <c r="H44" s="63"/>
    </row>
    <row r="45" spans="2:9">
      <c r="B45" s="65" t="s">
        <v>54</v>
      </c>
      <c r="C45" s="66"/>
      <c r="H45" s="63"/>
    </row>
    <row r="46" spans="2:9">
      <c r="B46" s="65" t="s">
        <v>55</v>
      </c>
      <c r="C46" s="66"/>
      <c r="H46" s="63"/>
    </row>
    <row r="47" spans="2:9">
      <c r="B47" s="65" t="s">
        <v>56</v>
      </c>
      <c r="C47" s="66"/>
      <c r="H47" s="63"/>
    </row>
    <row r="48" spans="2:9">
      <c r="B48" s="65" t="s">
        <v>57</v>
      </c>
      <c r="C48" s="66"/>
      <c r="H48" s="63"/>
    </row>
    <row r="49" spans="2:8">
      <c r="B49" s="65" t="s">
        <v>58</v>
      </c>
      <c r="C49" s="66"/>
      <c r="H49" s="63"/>
    </row>
    <row r="50" spans="2:8">
      <c r="H50" s="63"/>
    </row>
  </sheetData>
  <sheetProtection password="84CA" sheet="1" objects="1" scenarios="1"/>
  <mergeCells count="6">
    <mergeCell ref="B3:H3"/>
    <mergeCell ref="B4:H4"/>
    <mergeCell ref="B6:H6"/>
    <mergeCell ref="B7:H7"/>
    <mergeCell ref="B9:B10"/>
    <mergeCell ref="B43:G43"/>
  </mergeCells>
  <pageMargins left="0.7" right="0.7" top="0.75" bottom="0.75" header="0.3" footer="0.3"/>
  <pageSetup scale="79" orientation="portrait" verticalDpi="0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C3:E8"/>
  <sheetViews>
    <sheetView workbookViewId="0">
      <selection activeCell="F14" sqref="F14"/>
    </sheetView>
  </sheetViews>
  <sheetFormatPr defaultRowHeight="15"/>
  <cols>
    <col min="3" max="3" width="23" bestFit="1" customWidth="1"/>
    <col min="4" max="4" width="18.140625" customWidth="1"/>
    <col min="5" max="5" width="15.42578125" bestFit="1" customWidth="1"/>
  </cols>
  <sheetData>
    <row r="3" spans="3:5">
      <c r="C3" s="1" t="s">
        <v>0</v>
      </c>
      <c r="D3" s="1" t="s">
        <v>7</v>
      </c>
      <c r="E3" s="1" t="s">
        <v>8</v>
      </c>
    </row>
    <row r="4" spans="3:5">
      <c r="C4" s="2" t="s">
        <v>1</v>
      </c>
      <c r="D4" s="2" t="s">
        <v>2</v>
      </c>
      <c r="E4" s="2">
        <v>9841318859</v>
      </c>
    </row>
    <row r="5" spans="3:5">
      <c r="C5" s="2" t="s">
        <v>3</v>
      </c>
      <c r="D5" s="2" t="s">
        <v>4</v>
      </c>
      <c r="E5" s="2">
        <v>9858021749</v>
      </c>
    </row>
    <row r="6" spans="3:5">
      <c r="C6" s="2" t="s">
        <v>5</v>
      </c>
      <c r="D6" s="2" t="s">
        <v>6</v>
      </c>
      <c r="E6" s="2">
        <v>9858750377</v>
      </c>
    </row>
    <row r="7" spans="3:5">
      <c r="C7" s="2" t="s">
        <v>10</v>
      </c>
      <c r="D7" s="2" t="s">
        <v>9</v>
      </c>
      <c r="E7" s="2"/>
    </row>
    <row r="8" spans="3:5">
      <c r="C8" s="2" t="s">
        <v>11</v>
      </c>
      <c r="D8" s="2"/>
      <c r="E8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Shrawan 070</vt:lpstr>
      <vt:lpstr>Sheet1</vt:lpstr>
      <vt:lpstr>Sheet2</vt:lpstr>
      <vt:lpstr>Sheet3</vt:lpstr>
      <vt:lpstr>'Shrawan 070'!Print_Area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Upendra</dc:creator>
  <cp:lastModifiedBy>Upendra</cp:lastModifiedBy>
  <dcterms:created xsi:type="dcterms:W3CDTF">2014-09-21T06:49:45Z</dcterms:created>
  <dcterms:modified xsi:type="dcterms:W3CDTF">2014-09-21T07:30:20Z</dcterms:modified>
</cp:coreProperties>
</file>